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'Лист1'!$A$1:$K$59</definedName>
  </definedNames>
  <calcPr fullCalcOnLoad="1"/>
</workbook>
</file>

<file path=xl/sharedStrings.xml><?xml version="1.0" encoding="utf-8"?>
<sst xmlns="http://schemas.openxmlformats.org/spreadsheetml/2006/main" count="80" uniqueCount="44">
  <si>
    <t>Единица</t>
  </si>
  <si>
    <t>измерения</t>
  </si>
  <si>
    <t>отчет</t>
  </si>
  <si>
    <t>Цена на нефть сорта "Urals"</t>
  </si>
  <si>
    <t>долл. США</t>
  </si>
  <si>
    <t xml:space="preserve"> за баррель</t>
  </si>
  <si>
    <t>Среднеконтрактная цена</t>
  </si>
  <si>
    <t>тыс. человек</t>
  </si>
  <si>
    <t>млн.руб.</t>
  </si>
  <si>
    <r>
      <t xml:space="preserve">Инвестиции в основной капитал </t>
    </r>
    <r>
      <rPr>
        <sz val="12"/>
        <rFont val="Times New Roman Cyr"/>
        <family val="1"/>
      </rPr>
      <t xml:space="preserve">за счет всех источников финансирования </t>
    </r>
  </si>
  <si>
    <t>Индекс  потребительских цен</t>
  </si>
  <si>
    <t>Оборот розничной торговли</t>
  </si>
  <si>
    <t xml:space="preserve"> Объем платных услуг населению</t>
  </si>
  <si>
    <t>руб.</t>
  </si>
  <si>
    <t>оценка</t>
  </si>
  <si>
    <t>прогноз</t>
  </si>
  <si>
    <t xml:space="preserve">Макроэкономические показатели </t>
  </si>
  <si>
    <t xml:space="preserve">        на конец года</t>
  </si>
  <si>
    <t xml:space="preserve">        в среднем за год</t>
  </si>
  <si>
    <t xml:space="preserve">        индекс промышленного производства</t>
  </si>
  <si>
    <t xml:space="preserve">        индекс-дефлятор </t>
  </si>
  <si>
    <t xml:space="preserve">        индекс-дефлятор</t>
  </si>
  <si>
    <t>% к декабрю пред. года</t>
  </si>
  <si>
    <t>% к пред. году</t>
  </si>
  <si>
    <t>% к пред.году</t>
  </si>
  <si>
    <r>
      <t xml:space="preserve">Численность зарегистрированных безработных </t>
    </r>
    <r>
      <rPr>
        <sz val="12"/>
        <rFont val="Times New Roman Cyr"/>
        <family val="0"/>
      </rPr>
      <t>(на конец года)</t>
    </r>
  </si>
  <si>
    <r>
      <t xml:space="preserve">Объем работ, </t>
    </r>
    <r>
      <rPr>
        <sz val="12"/>
        <rFont val="Times New Roman Cyr"/>
        <family val="0"/>
      </rPr>
      <t>выполненных по виду деятельности</t>
    </r>
    <r>
      <rPr>
        <b/>
        <sz val="12"/>
        <rFont val="Times New Roman Cyr"/>
        <family val="0"/>
      </rPr>
      <t xml:space="preserve"> "Строительство"</t>
    </r>
  </si>
  <si>
    <r>
      <t xml:space="preserve">Среднемесячная номинальная начисленная заработная плата </t>
    </r>
    <r>
      <rPr>
        <sz val="12"/>
        <rFont val="Times New Roman Cyr"/>
        <family val="0"/>
      </rPr>
      <t>работников</t>
    </r>
  </si>
  <si>
    <t xml:space="preserve">        объем</t>
  </si>
  <si>
    <t xml:space="preserve">        темп </t>
  </si>
  <si>
    <t xml:space="preserve">        темп</t>
  </si>
  <si>
    <t>факт</t>
  </si>
  <si>
    <t xml:space="preserve">                ПРИЛОЖЕНИЕ  №1</t>
  </si>
  <si>
    <r>
      <t xml:space="preserve">Численность постоянного населения                </t>
    </r>
    <r>
      <rPr>
        <sz val="12"/>
        <rFont val="Times New Roman Cyr"/>
        <family val="1"/>
      </rPr>
      <t xml:space="preserve">(среднегодовая)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              </t>
    </r>
    <r>
      <rPr>
        <b/>
        <sz val="12"/>
        <rFont val="Times New Roman Cyr"/>
        <family val="1"/>
      </rPr>
      <t xml:space="preserve">                            </t>
    </r>
  </si>
  <si>
    <t>Показатель</t>
  </si>
  <si>
    <r>
      <t xml:space="preserve">Объем отгруженных товаров собственного производства </t>
    </r>
    <r>
      <rPr>
        <sz val="12"/>
        <rFont val="Times New Roman Cyr"/>
        <family val="0"/>
      </rPr>
      <t xml:space="preserve">(работ, услуг) предприятиями промышленности </t>
    </r>
  </si>
  <si>
    <t xml:space="preserve"> </t>
  </si>
  <si>
    <t>Основные показатели прогноза</t>
  </si>
  <si>
    <r>
      <rPr>
        <b/>
        <sz val="14"/>
        <rFont val="Times New Roman Cyr"/>
        <family val="0"/>
      </rPr>
      <t xml:space="preserve">Примечание: </t>
    </r>
    <r>
      <rPr>
        <sz val="14"/>
        <rFont val="Times New Roman Cyr"/>
        <family val="0"/>
      </rPr>
      <t>Прогнозные показатели социально-экономического развития ГО "город Дербент" могут быть пересмотрены в случае уточнения соответствующих показателей по Республике Дагестан Министерством экономики и территориального развития РД</t>
    </r>
  </si>
  <si>
    <t>зарплата берется из годового доклада по г. Дербенту</t>
  </si>
  <si>
    <t>из ежеквартальных индикаторов (30 шт)</t>
  </si>
  <si>
    <t>индекс-дефлятор дает Минэк РД
формула расчета индекса/темпа= тек год/предыд год/инд-дефл*10000</t>
  </si>
  <si>
    <t>социально-экономического развития городского округа "город Дербент" на 2024 год и плановый период 2025 и 2026 годов</t>
  </si>
  <si>
    <t>к 2022, %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</si>
</sst>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"/>
    <numFmt numFmtId="189" formatCode="0.00000"/>
    <numFmt numFmtId="190" formatCode="0.0000"/>
    <numFmt numFmtId="191" formatCode="0.000000"/>
    <numFmt numFmtId="192" formatCode="0.0000000"/>
    <numFmt numFmtId="193" formatCode="[$€-2]\ ###,000_);[Red]\([$€-2]\ ###,000\)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</numFmts>
  <fonts count="67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8"/>
      <name val="Arial Cyr"/>
      <family val="0"/>
    </font>
    <font>
      <b/>
      <sz val="22"/>
      <name val="Times New Roman Cyr"/>
      <family val="1"/>
    </font>
    <font>
      <sz val="8"/>
      <name val="Arial Cyr"/>
      <family val="0"/>
    </font>
    <font>
      <b/>
      <sz val="16"/>
      <name val="Times New Roman Cyr"/>
      <family val="1"/>
    </font>
    <font>
      <sz val="14"/>
      <name val="Times New Roman Cyr"/>
      <family val="1"/>
    </font>
    <font>
      <b/>
      <sz val="10"/>
      <color indexed="8"/>
      <name val="Times New Roman"/>
      <family val="1"/>
    </font>
    <font>
      <b/>
      <sz val="24"/>
      <name val="Times New Roman Cyr"/>
      <family val="1"/>
    </font>
    <font>
      <sz val="24"/>
      <name val="Arial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 Cyr"/>
      <family val="1"/>
    </font>
    <font>
      <sz val="10"/>
      <color indexed="10"/>
      <name val="Arial Cyr"/>
      <family val="0"/>
    </font>
    <font>
      <sz val="14"/>
      <color indexed="8"/>
      <name val="Times New Roman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74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174" fontId="26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21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Alignment="1">
      <alignment horizontal="centerContinuous" vertical="center"/>
    </xf>
    <xf numFmtId="0" fontId="4" fillId="0" borderId="0" xfId="60" applyNumberFormat="1" applyFont="1" applyFill="1" applyBorder="1" applyAlignment="1">
      <alignment horizontal="center" vertical="center"/>
    </xf>
    <xf numFmtId="0" fontId="0" fillId="0" borderId="0" xfId="60" applyNumberFormat="1" applyFont="1" applyFill="1" applyAlignment="1">
      <alignment/>
    </xf>
    <xf numFmtId="0" fontId="4" fillId="0" borderId="0" xfId="60" applyNumberFormat="1" applyFont="1" applyFill="1" applyAlignment="1">
      <alignment horizontal="center"/>
    </xf>
    <xf numFmtId="2" fontId="25" fillId="0" borderId="0" xfId="60" applyNumberFormat="1" applyFont="1" applyFill="1" applyAlignment="1">
      <alignment horizontal="center"/>
    </xf>
    <xf numFmtId="2" fontId="27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/>
    </xf>
    <xf numFmtId="2" fontId="19" fillId="0" borderId="0" xfId="6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28" fillId="0" borderId="0" xfId="60" applyNumberFormat="1" applyFont="1" applyAlignment="1">
      <alignment/>
    </xf>
    <xf numFmtId="2" fontId="28" fillId="34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2" fontId="2" fillId="0" borderId="0" xfId="60" applyNumberFormat="1" applyFont="1" applyFill="1" applyAlignment="1">
      <alignment horizontal="center"/>
    </xf>
    <xf numFmtId="174" fontId="28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/>
    </xf>
    <xf numFmtId="0" fontId="3" fillId="0" borderId="17" xfId="6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174" fontId="19" fillId="0" borderId="13" xfId="0" applyNumberFormat="1" applyFont="1" applyFill="1" applyBorder="1" applyAlignment="1">
      <alignment horizontal="center"/>
    </xf>
    <xf numFmtId="174" fontId="19" fillId="19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17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74" fontId="29" fillId="0" borderId="13" xfId="60" applyNumberFormat="1" applyFont="1" applyFill="1" applyBorder="1" applyAlignment="1">
      <alignment horizontal="center"/>
    </xf>
    <xf numFmtId="174" fontId="19" fillId="0" borderId="13" xfId="0" applyNumberFormat="1" applyFont="1" applyFill="1" applyBorder="1" applyAlignment="1">
      <alignment horizontal="center"/>
    </xf>
    <xf numFmtId="174" fontId="19" fillId="19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174" fontId="29" fillId="0" borderId="13" xfId="60" applyNumberFormat="1" applyFont="1" applyFill="1" applyBorder="1" applyAlignment="1">
      <alignment horizontal="center"/>
    </xf>
    <xf numFmtId="174" fontId="24" fillId="19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3" fillId="0" borderId="18" xfId="60" applyNumberFormat="1" applyFont="1" applyFill="1" applyBorder="1" applyAlignment="1">
      <alignment horizontal="center" vertical="center"/>
    </xf>
    <xf numFmtId="0" fontId="3" fillId="0" borderId="18" xfId="60" applyNumberFormat="1" applyFont="1" applyFill="1" applyBorder="1" applyAlignment="1">
      <alignment horizontal="center" vertical="top" wrapText="1"/>
    </xf>
    <xf numFmtId="1" fontId="29" fillId="0" borderId="13" xfId="6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2" fontId="29" fillId="0" borderId="13" xfId="60" applyNumberFormat="1" applyFont="1" applyFill="1" applyBorder="1" applyAlignment="1">
      <alignment horizontal="center"/>
    </xf>
    <xf numFmtId="174" fontId="29" fillId="35" borderId="13" xfId="60" applyNumberFormat="1" applyFont="1" applyFill="1" applyBorder="1" applyAlignment="1">
      <alignment horizontal="center"/>
    </xf>
    <xf numFmtId="174" fontId="19" fillId="35" borderId="13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left" wrapText="1"/>
    </xf>
    <xf numFmtId="174" fontId="29" fillId="19" borderId="13" xfId="60" applyNumberFormat="1" applyFont="1" applyFill="1" applyBorder="1" applyAlignment="1">
      <alignment horizontal="center"/>
    </xf>
    <xf numFmtId="2" fontId="29" fillId="34" borderId="13" xfId="0" applyNumberFormat="1" applyFont="1" applyFill="1" applyBorder="1" applyAlignment="1">
      <alignment horizontal="center"/>
    </xf>
    <xf numFmtId="1" fontId="29" fillId="34" borderId="13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174" fontId="29" fillId="19" borderId="13" xfId="6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horizontal="center"/>
    </xf>
    <xf numFmtId="174" fontId="32" fillId="0" borderId="0" xfId="0" applyNumberFormat="1" applyFont="1" applyFill="1" applyAlignment="1">
      <alignment horizontal="center"/>
    </xf>
    <xf numFmtId="174" fontId="24" fillId="0" borderId="13" xfId="0" applyNumberFormat="1" applyFont="1" applyFill="1" applyBorder="1" applyAlignment="1">
      <alignment horizontal="center"/>
    </xf>
    <xf numFmtId="174" fontId="31" fillId="0" borderId="13" xfId="0" applyNumberFormat="1" applyFont="1" applyBorder="1" applyAlignment="1">
      <alignment horizontal="center"/>
    </xf>
    <xf numFmtId="174" fontId="31" fillId="0" borderId="0" xfId="0" applyNumberFormat="1" applyFont="1" applyAlignment="1">
      <alignment horizontal="center"/>
    </xf>
    <xf numFmtId="174" fontId="31" fillId="0" borderId="0" xfId="0" applyNumberFormat="1" applyFont="1" applyFill="1" applyAlignment="1">
      <alignment horizontal="center"/>
    </xf>
    <xf numFmtId="174" fontId="24" fillId="0" borderId="0" xfId="0" applyNumberFormat="1" applyFont="1" applyFill="1" applyAlignment="1">
      <alignment horizontal="center"/>
    </xf>
    <xf numFmtId="2" fontId="29" fillId="35" borderId="13" xfId="6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zoomScale="70" zoomScaleNormal="70" zoomScalePageLayoutView="0" workbookViewId="0" topLeftCell="A1">
      <selection activeCell="P58" sqref="P58"/>
    </sheetView>
  </sheetViews>
  <sheetFormatPr defaultColWidth="9.00390625" defaultRowHeight="12.75"/>
  <cols>
    <col min="1" max="1" width="47.00390625" style="1" customWidth="1"/>
    <col min="2" max="2" width="18.75390625" style="2" customWidth="1"/>
    <col min="3" max="3" width="1.875" style="1" hidden="1" customWidth="1"/>
    <col min="4" max="4" width="16.125" style="47" bestFit="1" customWidth="1"/>
    <col min="5" max="6" width="12.625" style="47" customWidth="1"/>
    <col min="7" max="7" width="14.125" style="47" bestFit="1" customWidth="1"/>
    <col min="8" max="8" width="14.00390625" style="1" customWidth="1"/>
    <col min="9" max="9" width="16.75390625" style="1" customWidth="1"/>
    <col min="10" max="10" width="12.375" style="1" customWidth="1"/>
    <col min="11" max="11" width="14.625" style="23" customWidth="1"/>
    <col min="12" max="16384" width="9.125" style="1" customWidth="1"/>
  </cols>
  <sheetData>
    <row r="1" spans="4:11" ht="23.25" customHeight="1">
      <c r="D1" s="43"/>
      <c r="E1" s="43"/>
      <c r="F1" s="43"/>
      <c r="G1" s="43"/>
      <c r="I1" s="35" t="s">
        <v>32</v>
      </c>
      <c r="J1" s="27"/>
      <c r="K1" s="27"/>
    </row>
    <row r="2" spans="4:11" ht="21" customHeight="1">
      <c r="D2" s="43"/>
      <c r="E2" s="43"/>
      <c r="F2" s="43"/>
      <c r="G2" s="43"/>
      <c r="I2" s="111"/>
      <c r="J2" s="111"/>
      <c r="K2" s="111"/>
    </row>
    <row r="3" spans="1:11" ht="24.75" customHeight="1">
      <c r="A3" s="34" t="s">
        <v>37</v>
      </c>
      <c r="B3" s="31"/>
      <c r="C3" s="31"/>
      <c r="D3" s="44"/>
      <c r="E3" s="44"/>
      <c r="F3" s="44"/>
      <c r="G3" s="44"/>
      <c r="H3" s="36"/>
      <c r="I3" s="36"/>
      <c r="J3" s="28"/>
      <c r="K3" s="29"/>
    </row>
    <row r="4" spans="1:12" ht="19.5" customHeight="1">
      <c r="A4" s="118" t="s">
        <v>42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88"/>
    </row>
    <row r="5" spans="1:7" ht="20.25" customHeight="1" thickBot="1">
      <c r="A5" s="3"/>
      <c r="B5" s="3"/>
      <c r="C5" s="3"/>
      <c r="D5" s="45"/>
      <c r="E5" s="45"/>
      <c r="F5" s="45"/>
      <c r="G5" s="45"/>
    </row>
    <row r="6" spans="1:11" ht="23.25" customHeight="1" thickBot="1">
      <c r="A6" s="116" t="s">
        <v>34</v>
      </c>
      <c r="B6" s="64" t="s">
        <v>0</v>
      </c>
      <c r="C6" s="66">
        <v>1999</v>
      </c>
      <c r="D6" s="67">
        <v>2020</v>
      </c>
      <c r="E6" s="85">
        <v>2021</v>
      </c>
      <c r="F6" s="67">
        <v>2022</v>
      </c>
      <c r="G6" s="85">
        <v>2023</v>
      </c>
      <c r="H6" s="85">
        <v>2024</v>
      </c>
      <c r="I6" s="67">
        <v>2025</v>
      </c>
      <c r="J6" s="85">
        <v>2026</v>
      </c>
      <c r="K6" s="37">
        <v>2026</v>
      </c>
    </row>
    <row r="7" spans="1:11" ht="19.5" customHeight="1" thickBot="1">
      <c r="A7" s="117"/>
      <c r="B7" s="65" t="s">
        <v>1</v>
      </c>
      <c r="C7" s="41" t="s">
        <v>2</v>
      </c>
      <c r="D7" s="68" t="s">
        <v>31</v>
      </c>
      <c r="E7" s="86" t="s">
        <v>31</v>
      </c>
      <c r="F7" s="86" t="s">
        <v>31</v>
      </c>
      <c r="G7" s="86" t="s">
        <v>14</v>
      </c>
      <c r="H7" s="112" t="s">
        <v>15</v>
      </c>
      <c r="I7" s="113"/>
      <c r="J7" s="114"/>
      <c r="K7" s="38" t="s">
        <v>43</v>
      </c>
    </row>
    <row r="8" spans="1:7" ht="12.75" customHeight="1" hidden="1" thickBot="1">
      <c r="A8" s="4"/>
      <c r="B8" s="5"/>
      <c r="C8" s="6"/>
      <c r="D8" s="46"/>
      <c r="E8" s="46"/>
      <c r="F8" s="46"/>
      <c r="G8" s="46"/>
    </row>
    <row r="9" spans="1:7" ht="15.75" customHeight="1" hidden="1">
      <c r="A9" s="8" t="s">
        <v>3</v>
      </c>
      <c r="B9" s="9" t="s">
        <v>4</v>
      </c>
      <c r="C9" s="6"/>
      <c r="D9" s="46"/>
      <c r="E9" s="46"/>
      <c r="F9" s="46"/>
      <c r="G9" s="46"/>
    </row>
    <row r="10" spans="1:7" ht="15.75" customHeight="1" hidden="1">
      <c r="A10" s="4"/>
      <c r="B10" s="9" t="s">
        <v>5</v>
      </c>
      <c r="C10" s="6"/>
      <c r="D10" s="46"/>
      <c r="E10" s="46"/>
      <c r="F10" s="46"/>
      <c r="G10" s="46"/>
    </row>
    <row r="11" spans="1:7" ht="21.75" customHeight="1" hidden="1">
      <c r="A11" s="8" t="s">
        <v>6</v>
      </c>
      <c r="B11" s="9" t="s">
        <v>4</v>
      </c>
      <c r="C11" s="6"/>
      <c r="D11" s="46"/>
      <c r="E11" s="46"/>
      <c r="F11" s="46"/>
      <c r="G11" s="46"/>
    </row>
    <row r="12" spans="1:11" ht="21" customHeight="1">
      <c r="A12" s="115" t="s">
        <v>16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23" ht="31.5" customHeight="1">
      <c r="A13" s="62" t="s">
        <v>33</v>
      </c>
      <c r="B13" s="63" t="s">
        <v>7</v>
      </c>
      <c r="C13" s="63">
        <v>145.9</v>
      </c>
      <c r="D13" s="87">
        <v>126600</v>
      </c>
      <c r="E13" s="87">
        <v>127500</v>
      </c>
      <c r="F13" s="87">
        <v>126100</v>
      </c>
      <c r="G13" s="87">
        <v>126700</v>
      </c>
      <c r="H13" s="96">
        <f>G13*1.0055</f>
        <v>127396.85</v>
      </c>
      <c r="I13" s="96">
        <f>H13*1.0055</f>
        <v>128097.53267500001</v>
      </c>
      <c r="J13" s="96">
        <f>I13*1.0055</f>
        <v>128802.06910471251</v>
      </c>
      <c r="K13" s="100">
        <f>J13/F13*100</f>
        <v>102.14279865560071</v>
      </c>
      <c r="L13" s="26"/>
      <c r="O13" s="108" t="s">
        <v>41</v>
      </c>
      <c r="P13" s="108"/>
      <c r="Q13" s="108"/>
      <c r="R13" s="108"/>
      <c r="S13" s="108"/>
      <c r="T13" s="108"/>
      <c r="U13" s="108"/>
      <c r="V13" s="108"/>
      <c r="W13" s="108"/>
    </row>
    <row r="14" spans="1:23" ht="16.5" customHeight="1">
      <c r="A14" s="12"/>
      <c r="B14" s="9"/>
      <c r="C14" s="9"/>
      <c r="D14" s="49"/>
      <c r="E14" s="49"/>
      <c r="F14" s="49"/>
      <c r="G14" s="49"/>
      <c r="H14" s="55"/>
      <c r="I14" s="55"/>
      <c r="J14" s="55"/>
      <c r="K14" s="101"/>
      <c r="L14" s="26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12" ht="18" customHeight="1">
      <c r="A15" s="17" t="s">
        <v>10</v>
      </c>
      <c r="B15" s="1"/>
      <c r="C15" s="9">
        <v>136.5</v>
      </c>
      <c r="D15" s="50"/>
      <c r="E15" s="50"/>
      <c r="F15" s="50"/>
      <c r="G15" s="50"/>
      <c r="H15" s="55"/>
      <c r="I15" s="55"/>
      <c r="J15" s="55"/>
      <c r="K15" s="101"/>
      <c r="L15" s="26"/>
    </row>
    <row r="16" spans="1:12" ht="29.25" customHeight="1">
      <c r="A16" s="69" t="s">
        <v>17</v>
      </c>
      <c r="B16" s="70" t="s">
        <v>22</v>
      </c>
      <c r="C16" s="63"/>
      <c r="D16" s="71">
        <v>107.3</v>
      </c>
      <c r="E16" s="71">
        <v>111.8</v>
      </c>
      <c r="F16" s="71">
        <v>110.5</v>
      </c>
      <c r="G16" s="71">
        <v>108.4</v>
      </c>
      <c r="H16" s="72">
        <v>105.2</v>
      </c>
      <c r="I16" s="72">
        <v>104.1</v>
      </c>
      <c r="J16" s="72">
        <v>104.1</v>
      </c>
      <c r="K16" s="102">
        <f>(G16*H16*I16*J16)/1000000</f>
        <v>123.57951346079999</v>
      </c>
      <c r="L16" s="26"/>
    </row>
    <row r="17" spans="1:12" ht="18.75" customHeight="1">
      <c r="A17" s="69" t="s">
        <v>18</v>
      </c>
      <c r="B17" s="70" t="s">
        <v>23</v>
      </c>
      <c r="C17" s="63"/>
      <c r="D17" s="77">
        <v>104.7</v>
      </c>
      <c r="E17" s="77">
        <v>110.1</v>
      </c>
      <c r="F17" s="77">
        <v>114.9</v>
      </c>
      <c r="G17" s="77">
        <v>105.3</v>
      </c>
      <c r="H17" s="78">
        <v>107.6</v>
      </c>
      <c r="I17" s="78">
        <v>104.3</v>
      </c>
      <c r="J17" s="78">
        <v>104</v>
      </c>
      <c r="K17" s="102">
        <f>(G17*H17*I17*J17)/1000000</f>
        <v>122.901813216</v>
      </c>
      <c r="L17" s="26"/>
    </row>
    <row r="18" spans="1:12" ht="18" customHeight="1">
      <c r="A18" s="15"/>
      <c r="B18" s="18"/>
      <c r="C18" s="9"/>
      <c r="D18" s="50"/>
      <c r="E18" s="50"/>
      <c r="F18" s="50"/>
      <c r="G18" s="50"/>
      <c r="H18" s="55"/>
      <c r="I18" s="55"/>
      <c r="J18" s="55"/>
      <c r="K18" s="101"/>
      <c r="L18" s="26"/>
    </row>
    <row r="19" spans="1:12" ht="15.75" customHeight="1">
      <c r="A19" s="15"/>
      <c r="B19" s="10"/>
      <c r="C19" s="9"/>
      <c r="D19" s="51"/>
      <c r="E19" s="51"/>
      <c r="F19" s="51"/>
      <c r="G19" s="51"/>
      <c r="H19" s="55"/>
      <c r="I19" s="55"/>
      <c r="J19" s="55"/>
      <c r="K19" s="101"/>
      <c r="L19" s="26"/>
    </row>
    <row r="20" spans="1:12" ht="46.5" customHeight="1">
      <c r="A20" s="8" t="s">
        <v>35</v>
      </c>
      <c r="B20" s="9"/>
      <c r="C20" s="14"/>
      <c r="D20" s="49"/>
      <c r="E20" s="49"/>
      <c r="F20" s="49"/>
      <c r="G20" s="49"/>
      <c r="H20" s="49"/>
      <c r="I20" s="49"/>
      <c r="J20" s="49"/>
      <c r="K20" s="40"/>
      <c r="L20" s="26"/>
    </row>
    <row r="21" spans="1:12" ht="22.5" customHeight="1">
      <c r="A21" s="73" t="s">
        <v>28</v>
      </c>
      <c r="B21" s="92" t="s">
        <v>8</v>
      </c>
      <c r="C21" s="74">
        <v>3150.2</v>
      </c>
      <c r="D21" s="89">
        <v>8530.4</v>
      </c>
      <c r="E21" s="89">
        <v>7426.7</v>
      </c>
      <c r="F21" s="89">
        <v>9492.5</v>
      </c>
      <c r="G21" s="89">
        <f>F21*1.005</f>
        <v>9539.9625</v>
      </c>
      <c r="H21" s="95">
        <f>G21*1.015</f>
        <v>9683.061937499999</v>
      </c>
      <c r="I21" s="95">
        <f>H21*1.02</f>
        <v>9876.72317625</v>
      </c>
      <c r="J21" s="95">
        <f>I21*1.03</f>
        <v>10173.0248715375</v>
      </c>
      <c r="K21" s="40"/>
      <c r="L21" s="26"/>
    </row>
    <row r="22" spans="1:20" ht="21.75" customHeight="1">
      <c r="A22" s="97" t="s">
        <v>19</v>
      </c>
      <c r="B22" s="75" t="s">
        <v>24</v>
      </c>
      <c r="C22" s="63">
        <v>111</v>
      </c>
      <c r="D22" s="76"/>
      <c r="E22" s="90">
        <f aca="true" t="shared" si="0" ref="E22:J22">E21/D21/E23*10000</f>
        <v>93.71535849194123</v>
      </c>
      <c r="F22" s="90">
        <f t="shared" si="0"/>
        <v>114.01949474511567</v>
      </c>
      <c r="G22" s="90">
        <f t="shared" si="0"/>
        <v>96.54178674351584</v>
      </c>
      <c r="H22" s="94">
        <f t="shared" si="0"/>
        <v>97.50240153698367</v>
      </c>
      <c r="I22" s="94">
        <f t="shared" si="0"/>
        <v>97.98270893371757</v>
      </c>
      <c r="J22" s="94">
        <f t="shared" si="0"/>
        <v>99.03846153846153</v>
      </c>
      <c r="K22" s="103">
        <f>G22*H22*I22*J22/1000000</f>
        <v>91.3448301615129</v>
      </c>
      <c r="L22" s="26"/>
      <c r="O22" s="109" t="s">
        <v>40</v>
      </c>
      <c r="P22" s="110"/>
      <c r="Q22" s="110"/>
      <c r="R22" s="110"/>
      <c r="S22" s="110"/>
      <c r="T22" s="110"/>
    </row>
    <row r="23" spans="1:13" ht="19.5" customHeight="1">
      <c r="A23" s="93" t="s">
        <v>20</v>
      </c>
      <c r="B23" s="75" t="s">
        <v>24</v>
      </c>
      <c r="C23" s="63"/>
      <c r="D23" s="77">
        <v>83.9</v>
      </c>
      <c r="E23" s="91">
        <v>92.9</v>
      </c>
      <c r="F23" s="91">
        <v>112.1</v>
      </c>
      <c r="G23" s="91">
        <v>104.1</v>
      </c>
      <c r="H23" s="78">
        <v>104.1</v>
      </c>
      <c r="I23" s="78">
        <v>104.1</v>
      </c>
      <c r="J23" s="78">
        <v>104</v>
      </c>
      <c r="K23" s="104"/>
      <c r="L23" s="26"/>
      <c r="M23" s="61" t="s">
        <v>36</v>
      </c>
    </row>
    <row r="24" spans="1:12" ht="17.25" customHeight="1">
      <c r="A24" s="16"/>
      <c r="B24" s="10"/>
      <c r="C24" s="9"/>
      <c r="D24" s="54"/>
      <c r="E24" s="54"/>
      <c r="F24" s="54"/>
      <c r="G24" s="54"/>
      <c r="H24" s="55"/>
      <c r="I24" s="55"/>
      <c r="J24" s="55"/>
      <c r="K24" s="104"/>
      <c r="L24" s="26"/>
    </row>
    <row r="25" spans="2:12" ht="15" customHeight="1">
      <c r="B25" s="10"/>
      <c r="C25" s="10"/>
      <c r="D25" s="54"/>
      <c r="E25" s="54"/>
      <c r="F25" s="54"/>
      <c r="G25" s="54"/>
      <c r="H25" s="55"/>
      <c r="I25" s="55"/>
      <c r="J25" s="55"/>
      <c r="K25" s="104"/>
      <c r="L25" s="26"/>
    </row>
    <row r="26" spans="1:20" ht="31.5" customHeight="1">
      <c r="A26" s="17" t="s">
        <v>9</v>
      </c>
      <c r="B26" s="1"/>
      <c r="D26" s="56"/>
      <c r="E26" s="56"/>
      <c r="F26" s="56"/>
      <c r="G26" s="56"/>
      <c r="H26" s="57"/>
      <c r="I26" s="57"/>
      <c r="J26" s="57"/>
      <c r="K26" s="104"/>
      <c r="L26" s="26"/>
      <c r="T26" s="42"/>
    </row>
    <row r="27" spans="1:12" ht="22.5" customHeight="1">
      <c r="A27" s="73" t="s">
        <v>28</v>
      </c>
      <c r="B27" s="63" t="s">
        <v>8</v>
      </c>
      <c r="C27" s="75">
        <v>670.4</v>
      </c>
      <c r="D27" s="89">
        <v>6363.28</v>
      </c>
      <c r="E27" s="89">
        <v>7542.63</v>
      </c>
      <c r="F27" s="89">
        <v>13352.1</v>
      </c>
      <c r="G27" s="89">
        <v>13534.9</v>
      </c>
      <c r="H27" s="95">
        <f>G27*1.025</f>
        <v>13873.2725</v>
      </c>
      <c r="I27" s="95">
        <f>H27*1.03</f>
        <v>14289.470674999999</v>
      </c>
      <c r="J27" s="95">
        <f>I27*1.035</f>
        <v>14789.602148624997</v>
      </c>
      <c r="K27" s="104"/>
      <c r="L27" s="26"/>
    </row>
    <row r="28" spans="1:20" ht="18" customHeight="1">
      <c r="A28" s="99" t="s">
        <v>29</v>
      </c>
      <c r="B28" s="75" t="s">
        <v>24</v>
      </c>
      <c r="C28" s="75">
        <v>105.3</v>
      </c>
      <c r="D28" s="80"/>
      <c r="E28" s="80">
        <f aca="true" t="shared" si="1" ref="E28:J28">E27/D27/E29*10000</f>
        <v>114.30441730305158</v>
      </c>
      <c r="F28" s="80">
        <f t="shared" si="1"/>
        <v>159.76697476812555</v>
      </c>
      <c r="G28" s="80">
        <f t="shared" si="1"/>
        <v>93.686758807496</v>
      </c>
      <c r="H28" s="98">
        <f t="shared" si="1"/>
        <v>96.51600753295666</v>
      </c>
      <c r="I28" s="98">
        <f t="shared" si="1"/>
        <v>97.72296015180265</v>
      </c>
      <c r="J28" s="98">
        <f t="shared" si="1"/>
        <v>98.38403041825094</v>
      </c>
      <c r="K28" s="103">
        <f>G28*H28*I28*J28/1000000</f>
        <v>86.93582639230135</v>
      </c>
      <c r="L28" s="26" t="s">
        <v>36</v>
      </c>
      <c r="O28" s="109" t="s">
        <v>40</v>
      </c>
      <c r="P28" s="110"/>
      <c r="Q28" s="110"/>
      <c r="R28" s="110"/>
      <c r="S28" s="110"/>
      <c r="T28" s="110"/>
    </row>
    <row r="29" spans="1:12" ht="20.25" customHeight="1">
      <c r="A29" s="93" t="s">
        <v>20</v>
      </c>
      <c r="B29" s="75" t="s">
        <v>24</v>
      </c>
      <c r="C29" s="75"/>
      <c r="D29" s="80">
        <v>107.3</v>
      </c>
      <c r="E29" s="80">
        <v>103.7</v>
      </c>
      <c r="F29" s="80">
        <v>110.8</v>
      </c>
      <c r="G29" s="80">
        <v>108.2</v>
      </c>
      <c r="H29" s="78">
        <v>106.2</v>
      </c>
      <c r="I29" s="78">
        <v>105.4</v>
      </c>
      <c r="J29" s="78">
        <v>105.2</v>
      </c>
      <c r="K29" s="105"/>
      <c r="L29" s="26"/>
    </row>
    <row r="30" spans="1:12" ht="15" customHeight="1">
      <c r="A30" s="15"/>
      <c r="B30" s="10"/>
      <c r="C30" s="10"/>
      <c r="D30" s="51"/>
      <c r="E30" s="51"/>
      <c r="F30" s="51"/>
      <c r="G30" s="51"/>
      <c r="H30" s="52"/>
      <c r="I30" s="52"/>
      <c r="J30" s="52"/>
      <c r="K30" s="101"/>
      <c r="L30" s="26"/>
    </row>
    <row r="31" spans="1:12" ht="15" customHeight="1">
      <c r="A31" s="15"/>
      <c r="B31" s="10"/>
      <c r="C31" s="10"/>
      <c r="D31" s="51"/>
      <c r="E31" s="51"/>
      <c r="F31" s="51"/>
      <c r="G31" s="51"/>
      <c r="H31" s="52"/>
      <c r="I31" s="52"/>
      <c r="J31" s="52"/>
      <c r="K31" s="101"/>
      <c r="L31" s="26"/>
    </row>
    <row r="32" spans="1:12" ht="33" customHeight="1">
      <c r="A32" s="25" t="s">
        <v>26</v>
      </c>
      <c r="B32" s="1"/>
      <c r="D32" s="56"/>
      <c r="E32" s="56"/>
      <c r="F32" s="56"/>
      <c r="G32" s="56"/>
      <c r="H32" s="57"/>
      <c r="I32" s="57"/>
      <c r="J32" s="57"/>
      <c r="K32" s="60"/>
      <c r="L32" s="26"/>
    </row>
    <row r="33" spans="1:20" ht="21.75" customHeight="1">
      <c r="A33" s="73" t="s">
        <v>28</v>
      </c>
      <c r="B33" s="63" t="s">
        <v>8</v>
      </c>
      <c r="C33" s="75"/>
      <c r="D33" s="89">
        <v>6166.36</v>
      </c>
      <c r="E33" s="89">
        <v>7497.13</v>
      </c>
      <c r="F33" s="89">
        <v>12420.3</v>
      </c>
      <c r="G33" s="89">
        <v>12713.1</v>
      </c>
      <c r="H33" s="95">
        <f>G33*1.025</f>
        <v>13030.9275</v>
      </c>
      <c r="I33" s="95">
        <f>H33*1.03</f>
        <v>13421.855325</v>
      </c>
      <c r="J33" s="95">
        <f>I33*1.035</f>
        <v>13891.620261375</v>
      </c>
      <c r="K33" s="101"/>
      <c r="L33" s="26"/>
      <c r="O33" s="109" t="s">
        <v>40</v>
      </c>
      <c r="P33" s="110"/>
      <c r="Q33" s="110"/>
      <c r="R33" s="110"/>
      <c r="S33" s="110"/>
      <c r="T33" s="110"/>
    </row>
    <row r="34" spans="1:12" ht="19.5" customHeight="1">
      <c r="A34" s="99" t="s">
        <v>29</v>
      </c>
      <c r="B34" s="75" t="s">
        <v>24</v>
      </c>
      <c r="C34" s="75"/>
      <c r="D34" s="80"/>
      <c r="E34" s="80">
        <f aca="true" t="shared" si="2" ref="E34:J34">E33/D33/E35*10000</f>
        <v>118.38473931614493</v>
      </c>
      <c r="F34" s="80">
        <f t="shared" si="2"/>
        <v>157.0307065307765</v>
      </c>
      <c r="G34" s="80">
        <f t="shared" si="2"/>
        <v>97.3905147287612</v>
      </c>
      <c r="H34" s="98">
        <f t="shared" si="2"/>
        <v>98.18007662835247</v>
      </c>
      <c r="I34" s="98">
        <f t="shared" si="2"/>
        <v>99.5169082125604</v>
      </c>
      <c r="J34" s="98">
        <f t="shared" si="2"/>
        <v>100.09671179883944</v>
      </c>
      <c r="K34" s="103">
        <f>G34*H34*I34*J34/1000000</f>
        <v>95.24818612101352</v>
      </c>
      <c r="L34" s="26"/>
    </row>
    <row r="35" spans="1:13" ht="21" customHeight="1">
      <c r="A35" s="93" t="s">
        <v>20</v>
      </c>
      <c r="B35" s="75" t="s">
        <v>24</v>
      </c>
      <c r="C35" s="75"/>
      <c r="D35" s="71">
        <v>106.5</v>
      </c>
      <c r="E35" s="71">
        <v>102.7</v>
      </c>
      <c r="F35" s="71">
        <v>105.5</v>
      </c>
      <c r="G35" s="71">
        <v>105.1</v>
      </c>
      <c r="H35" s="72">
        <v>104.4</v>
      </c>
      <c r="I35" s="72">
        <v>103.5</v>
      </c>
      <c r="J35" s="81">
        <v>103.4</v>
      </c>
      <c r="K35" s="105"/>
      <c r="L35" s="26"/>
      <c r="M35" s="61" t="s">
        <v>36</v>
      </c>
    </row>
    <row r="36" spans="1:12" ht="21" customHeight="1">
      <c r="A36" s="15"/>
      <c r="B36" s="10"/>
      <c r="C36" s="10"/>
      <c r="D36" s="51"/>
      <c r="E36" s="51"/>
      <c r="F36" s="51"/>
      <c r="G36" s="51"/>
      <c r="K36" s="105"/>
      <c r="L36" s="26"/>
    </row>
    <row r="37" spans="1:12" ht="15.75" customHeight="1">
      <c r="A37" s="7"/>
      <c r="B37" s="10"/>
      <c r="C37" s="10"/>
      <c r="D37" s="54"/>
      <c r="E37" s="54"/>
      <c r="F37" s="54"/>
      <c r="G37" s="54"/>
      <c r="K37" s="101"/>
      <c r="L37" s="26"/>
    </row>
    <row r="38" spans="1:12" ht="19.5" customHeight="1">
      <c r="A38" s="13" t="s">
        <v>11</v>
      </c>
      <c r="B38" s="1"/>
      <c r="D38" s="56"/>
      <c r="E38" s="56"/>
      <c r="F38" s="56"/>
      <c r="G38" s="56"/>
      <c r="H38" s="57"/>
      <c r="I38" s="57"/>
      <c r="J38" s="57"/>
      <c r="K38" s="60"/>
      <c r="L38" s="26"/>
    </row>
    <row r="39" spans="1:20" ht="16.5" customHeight="1">
      <c r="A39" s="73" t="s">
        <v>28</v>
      </c>
      <c r="B39" s="63" t="s">
        <v>8</v>
      </c>
      <c r="C39" s="63">
        <v>1722.8</v>
      </c>
      <c r="D39" s="89">
        <v>31450.32</v>
      </c>
      <c r="E39" s="89">
        <v>41270.4</v>
      </c>
      <c r="F39" s="89">
        <v>42730.25</v>
      </c>
      <c r="G39" s="89">
        <v>43090.55</v>
      </c>
      <c r="H39" s="95">
        <f>G39*1.03</f>
        <v>44383.266500000005</v>
      </c>
      <c r="I39" s="95">
        <f>H39*1.035</f>
        <v>45936.6808275</v>
      </c>
      <c r="J39" s="95">
        <f>I39*1.04</f>
        <v>47774.148060600004</v>
      </c>
      <c r="K39" s="101"/>
      <c r="L39" s="26"/>
      <c r="O39" s="109" t="s">
        <v>40</v>
      </c>
      <c r="P39" s="110"/>
      <c r="Q39" s="110"/>
      <c r="R39" s="110"/>
      <c r="S39" s="110"/>
      <c r="T39" s="110"/>
    </row>
    <row r="40" spans="1:12" ht="18.75">
      <c r="A40" s="99" t="s">
        <v>30</v>
      </c>
      <c r="B40" s="75" t="s">
        <v>24</v>
      </c>
      <c r="C40" s="75">
        <v>92.3</v>
      </c>
      <c r="D40" s="77"/>
      <c r="E40" s="77">
        <f aca="true" t="shared" si="3" ref="E40:J40">E39/D39/E41*10000</f>
        <v>118.54029088736819</v>
      </c>
      <c r="F40" s="77">
        <f t="shared" si="3"/>
        <v>89.48771042075337</v>
      </c>
      <c r="G40" s="77">
        <f t="shared" si="3"/>
        <v>96.40840971749017</v>
      </c>
      <c r="H40" s="78">
        <f t="shared" si="3"/>
        <v>95.37037037037037</v>
      </c>
      <c r="I40" s="78">
        <f t="shared" si="3"/>
        <v>98.94837476099426</v>
      </c>
      <c r="J40" s="78">
        <f t="shared" si="3"/>
        <v>99.90393852065323</v>
      </c>
      <c r="K40" s="103">
        <f>G40*H40*I40*J40/1000000</f>
        <v>90.89074503879942</v>
      </c>
      <c r="L40" s="26" t="s">
        <v>36</v>
      </c>
    </row>
    <row r="41" spans="1:12" s="40" customFormat="1" ht="17.25" customHeight="1">
      <c r="A41" s="93" t="s">
        <v>20</v>
      </c>
      <c r="B41" s="75" t="s">
        <v>24</v>
      </c>
      <c r="C41" s="75"/>
      <c r="D41" s="71">
        <v>105</v>
      </c>
      <c r="E41" s="71">
        <v>110.7</v>
      </c>
      <c r="F41" s="71">
        <v>115.7</v>
      </c>
      <c r="G41" s="71">
        <v>104.6</v>
      </c>
      <c r="H41" s="72">
        <v>108</v>
      </c>
      <c r="I41" s="72">
        <v>104.6</v>
      </c>
      <c r="J41" s="81">
        <v>104.1</v>
      </c>
      <c r="K41" s="106"/>
      <c r="L41" s="26"/>
    </row>
    <row r="42" spans="1:12" ht="11.25" customHeight="1">
      <c r="A42" s="15"/>
      <c r="B42" s="10"/>
      <c r="C42" s="10"/>
      <c r="D42" s="53"/>
      <c r="E42" s="53"/>
      <c r="F42" s="53"/>
      <c r="G42" s="53"/>
      <c r="H42" s="58"/>
      <c r="I42" s="58"/>
      <c r="J42" s="58"/>
      <c r="K42" s="101"/>
      <c r="L42" s="26"/>
    </row>
    <row r="43" spans="1:12" ht="11.25" customHeight="1">
      <c r="A43" s="15"/>
      <c r="B43" s="10"/>
      <c r="C43" s="10"/>
      <c r="D43" s="53"/>
      <c r="E43" s="53"/>
      <c r="F43" s="53"/>
      <c r="G43" s="53"/>
      <c r="H43" s="58"/>
      <c r="I43" s="58"/>
      <c r="J43" s="58"/>
      <c r="K43" s="101"/>
      <c r="L43" s="26"/>
    </row>
    <row r="44" spans="1:12" ht="17.25" customHeight="1">
      <c r="A44" s="8" t="s">
        <v>12</v>
      </c>
      <c r="B44" s="1"/>
      <c r="D44" s="56"/>
      <c r="E44" s="56"/>
      <c r="F44" s="56"/>
      <c r="G44" s="56"/>
      <c r="H44" s="57"/>
      <c r="I44" s="57"/>
      <c r="J44" s="57"/>
      <c r="K44" s="60"/>
      <c r="L44" s="26"/>
    </row>
    <row r="45" spans="1:12" ht="26.25" customHeight="1">
      <c r="A45" s="73" t="s">
        <v>28</v>
      </c>
      <c r="B45" s="63" t="s">
        <v>8</v>
      </c>
      <c r="C45" s="63">
        <v>447.6</v>
      </c>
      <c r="D45" s="89">
        <v>4721.4</v>
      </c>
      <c r="E45" s="89">
        <v>4988.73</v>
      </c>
      <c r="F45" s="89">
        <v>5180.1</v>
      </c>
      <c r="G45" s="89">
        <v>5280</v>
      </c>
      <c r="H45" s="95">
        <f>G45*1.038</f>
        <v>5480.64</v>
      </c>
      <c r="I45" s="95">
        <f>H45*1.047</f>
        <v>5738.23008</v>
      </c>
      <c r="J45" s="95">
        <f>I45*1.048</f>
        <v>6013.665123840001</v>
      </c>
      <c r="K45" s="101"/>
      <c r="L45" s="26"/>
    </row>
    <row r="46" spans="1:20" ht="18.75">
      <c r="A46" s="97" t="s">
        <v>29</v>
      </c>
      <c r="B46" s="75" t="s">
        <v>24</v>
      </c>
      <c r="C46" s="63">
        <v>107.5</v>
      </c>
      <c r="D46" s="77"/>
      <c r="E46" s="77">
        <f aca="true" t="shared" si="4" ref="E46:J46">E45/D45/E47*10000</f>
        <v>100.53481612982522</v>
      </c>
      <c r="F46" s="77">
        <f t="shared" si="4"/>
        <v>94.05438989918059</v>
      </c>
      <c r="G46" s="77">
        <f t="shared" si="4"/>
        <v>92.57814186937465</v>
      </c>
      <c r="H46" s="78">
        <f t="shared" si="4"/>
        <v>99.61612284069098</v>
      </c>
      <c r="I46" s="78">
        <f t="shared" si="4"/>
        <v>101.06177606177606</v>
      </c>
      <c r="J46" s="78">
        <f t="shared" si="4"/>
        <v>101.64888457807955</v>
      </c>
      <c r="K46" s="103">
        <f>G46*H46*I46*J46/1000000</f>
        <v>94.7387473269556</v>
      </c>
      <c r="L46" s="26"/>
      <c r="O46" s="109" t="s">
        <v>40</v>
      </c>
      <c r="P46" s="110"/>
      <c r="Q46" s="110"/>
      <c r="R46" s="110"/>
      <c r="S46" s="110"/>
      <c r="T46" s="110"/>
    </row>
    <row r="47" spans="1:12" ht="18" customHeight="1">
      <c r="A47" s="93" t="s">
        <v>21</v>
      </c>
      <c r="B47" s="75" t="s">
        <v>24</v>
      </c>
      <c r="C47" s="63"/>
      <c r="D47" s="77">
        <v>104.8</v>
      </c>
      <c r="E47" s="77">
        <v>105.1</v>
      </c>
      <c r="F47" s="77">
        <v>110.4</v>
      </c>
      <c r="G47" s="77">
        <v>110.1</v>
      </c>
      <c r="H47" s="78">
        <v>104.2</v>
      </c>
      <c r="I47" s="78">
        <v>103.6</v>
      </c>
      <c r="J47" s="78">
        <v>103.1</v>
      </c>
      <c r="K47" s="105"/>
      <c r="L47" s="26"/>
    </row>
    <row r="48" spans="1:12" ht="11.25" customHeight="1">
      <c r="A48" s="15"/>
      <c r="B48" s="10"/>
      <c r="C48" s="9"/>
      <c r="D48" s="50"/>
      <c r="E48" s="50"/>
      <c r="F48" s="50"/>
      <c r="G48" s="50"/>
      <c r="K48" s="101"/>
      <c r="L48" s="26"/>
    </row>
    <row r="49" spans="1:12" ht="13.5" customHeight="1">
      <c r="A49" s="13"/>
      <c r="B49" s="10"/>
      <c r="C49" s="10"/>
      <c r="D49" s="50"/>
      <c r="E49" s="50"/>
      <c r="F49" s="50"/>
      <c r="G49" s="50"/>
      <c r="K49" s="101"/>
      <c r="L49" s="26"/>
    </row>
    <row r="50" spans="1:12" ht="47.25" customHeight="1">
      <c r="A50" s="13" t="s">
        <v>27</v>
      </c>
      <c r="K50" s="101"/>
      <c r="L50" s="26"/>
    </row>
    <row r="51" spans="1:21" ht="28.5" customHeight="1">
      <c r="A51" s="82"/>
      <c r="B51" s="70" t="s">
        <v>13</v>
      </c>
      <c r="C51" s="63"/>
      <c r="D51" s="89">
        <v>30493.9</v>
      </c>
      <c r="E51" s="89">
        <v>32265.8</v>
      </c>
      <c r="F51" s="89">
        <v>35450.6</v>
      </c>
      <c r="G51" s="89">
        <v>36814.7</v>
      </c>
      <c r="H51" s="95">
        <f>G51*1.047</f>
        <v>38544.9909</v>
      </c>
      <c r="I51" s="95">
        <f>H51*1.048</f>
        <v>40395.1504632</v>
      </c>
      <c r="J51" s="95">
        <f>I51*1.049</f>
        <v>42374.5128358968</v>
      </c>
      <c r="L51" s="26" t="s">
        <v>36</v>
      </c>
      <c r="O51" s="109" t="s">
        <v>39</v>
      </c>
      <c r="P51" s="110"/>
      <c r="Q51" s="110"/>
      <c r="R51" s="110"/>
      <c r="S51" s="110"/>
      <c r="T51" s="110"/>
      <c r="U51" s="110"/>
    </row>
    <row r="52" spans="1:12" ht="21" customHeight="1">
      <c r="A52" s="79" t="s">
        <v>29</v>
      </c>
      <c r="B52" s="75" t="s">
        <v>24</v>
      </c>
      <c r="C52" s="63"/>
      <c r="D52" s="80">
        <v>108</v>
      </c>
      <c r="E52" s="80">
        <f aca="true" t="shared" si="5" ref="E52:J52">E51/D51*100</f>
        <v>105.81067033078746</v>
      </c>
      <c r="F52" s="80">
        <f t="shared" si="5"/>
        <v>109.87051305097037</v>
      </c>
      <c r="G52" s="80">
        <f t="shared" si="5"/>
        <v>103.84788973952486</v>
      </c>
      <c r="H52" s="78">
        <f t="shared" si="5"/>
        <v>104.69999999999999</v>
      </c>
      <c r="I52" s="78">
        <f t="shared" si="5"/>
        <v>104.80000000000001</v>
      </c>
      <c r="J52" s="78">
        <f t="shared" si="5"/>
        <v>104.89999999999999</v>
      </c>
      <c r="K52" s="100">
        <f>J51/F51*100</f>
        <v>119.53115838912967</v>
      </c>
      <c r="L52" s="26"/>
    </row>
    <row r="53" spans="1:12" ht="14.25" customHeight="1">
      <c r="A53" s="8"/>
      <c r="B53" s="19"/>
      <c r="C53" s="22"/>
      <c r="D53" s="59"/>
      <c r="E53" s="59"/>
      <c r="F53" s="59"/>
      <c r="G53" s="59"/>
      <c r="K53" s="106"/>
      <c r="L53" s="26"/>
    </row>
    <row r="54" spans="1:12" ht="12" customHeight="1">
      <c r="A54" s="15"/>
      <c r="B54" s="10"/>
      <c r="C54" s="9"/>
      <c r="D54" s="50"/>
      <c r="E54" s="50"/>
      <c r="F54" s="50"/>
      <c r="G54" s="50"/>
      <c r="K54" s="101"/>
      <c r="L54" s="26"/>
    </row>
    <row r="55" spans="1:12" ht="33.75" customHeight="1">
      <c r="A55" s="83" t="s">
        <v>25</v>
      </c>
      <c r="B55" s="70" t="s">
        <v>7</v>
      </c>
      <c r="C55" s="84"/>
      <c r="D55" s="89">
        <v>2.36</v>
      </c>
      <c r="E55" s="89">
        <v>1.46</v>
      </c>
      <c r="F55" s="107">
        <v>0.412</v>
      </c>
      <c r="G55" s="107">
        <v>0.31</v>
      </c>
      <c r="H55" s="95">
        <v>0.33</v>
      </c>
      <c r="I55" s="95">
        <v>0.35</v>
      </c>
      <c r="J55" s="95">
        <v>0.32</v>
      </c>
      <c r="K55" s="100">
        <f>J55/F55*100</f>
        <v>77.66990291262137</v>
      </c>
      <c r="L55" s="26"/>
    </row>
    <row r="56" spans="1:12" ht="11.25" customHeight="1">
      <c r="A56" s="20"/>
      <c r="B56" s="18"/>
      <c r="C56" s="21"/>
      <c r="D56" s="50"/>
      <c r="E56" s="50"/>
      <c r="F56" s="50"/>
      <c r="G56" s="50"/>
      <c r="K56" s="39"/>
      <c r="L56" s="26"/>
    </row>
    <row r="57" spans="1:12" ht="12.75" customHeight="1">
      <c r="A57" s="119" t="s">
        <v>38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26"/>
    </row>
    <row r="58" spans="1:12" ht="12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26"/>
    </row>
    <row r="59" spans="1:11" ht="13.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</row>
    <row r="60" ht="13.5" customHeight="1"/>
    <row r="61" ht="14.25" customHeight="1"/>
    <row r="62" spans="1:3" ht="14.25" customHeight="1">
      <c r="A62" s="32"/>
      <c r="B62" s="33"/>
      <c r="C62" s="30"/>
    </row>
    <row r="63" spans="1:3" ht="12.75">
      <c r="A63" s="32"/>
      <c r="B63" s="33"/>
      <c r="C63" s="30"/>
    </row>
    <row r="68" spans="4:11" ht="15.75" customHeight="1">
      <c r="D68" s="48"/>
      <c r="E68" s="48"/>
      <c r="F68" s="48"/>
      <c r="G68" s="48"/>
      <c r="H68" s="11"/>
      <c r="I68" s="11"/>
      <c r="J68" s="11"/>
      <c r="K68" s="24"/>
    </row>
    <row r="69" spans="4:11" ht="15.75" customHeight="1">
      <c r="D69" s="48"/>
      <c r="E69" s="48"/>
      <c r="F69" s="48"/>
      <c r="G69" s="48"/>
      <c r="H69" s="11"/>
      <c r="I69" s="11"/>
      <c r="J69" s="11"/>
      <c r="K69" s="24"/>
    </row>
    <row r="70" spans="4:11" ht="15.75">
      <c r="D70" s="48"/>
      <c r="E70" s="48"/>
      <c r="F70" s="48"/>
      <c r="G70" s="48"/>
      <c r="H70" s="11"/>
      <c r="I70" s="11"/>
      <c r="J70" s="11"/>
      <c r="K70" s="24"/>
    </row>
    <row r="71" spans="4:11" ht="15.75">
      <c r="D71" s="48"/>
      <c r="E71" s="48"/>
      <c r="F71" s="48"/>
      <c r="G71" s="48"/>
      <c r="H71" s="11"/>
      <c r="I71" s="11"/>
      <c r="J71" s="11"/>
      <c r="K71" s="24"/>
    </row>
    <row r="72" spans="4:11" ht="15.75">
      <c r="D72" s="48"/>
      <c r="E72" s="48"/>
      <c r="F72" s="48"/>
      <c r="G72" s="48"/>
      <c r="H72" s="11"/>
      <c r="I72" s="11"/>
      <c r="J72" s="11"/>
      <c r="K72" s="24"/>
    </row>
    <row r="73" spans="4:11" ht="15.75">
      <c r="D73" s="48"/>
      <c r="E73" s="48"/>
      <c r="F73" s="48"/>
      <c r="G73" s="48"/>
      <c r="H73" s="11"/>
      <c r="I73" s="11"/>
      <c r="J73" s="11"/>
      <c r="K73" s="24"/>
    </row>
    <row r="74" spans="4:11" ht="15.75">
      <c r="D74" s="48"/>
      <c r="E74" s="48"/>
      <c r="F74" s="48"/>
      <c r="G74" s="48"/>
      <c r="H74" s="11"/>
      <c r="I74" s="11"/>
      <c r="J74" s="11"/>
      <c r="K74" s="24"/>
    </row>
    <row r="75" spans="4:11" ht="15.75">
      <c r="D75" s="48"/>
      <c r="E75" s="48"/>
      <c r="F75" s="48"/>
      <c r="G75" s="48"/>
      <c r="H75" s="11"/>
      <c r="I75" s="11"/>
      <c r="J75" s="11"/>
      <c r="K75" s="24"/>
    </row>
    <row r="76" spans="4:11" ht="15.75">
      <c r="D76" s="48"/>
      <c r="E76" s="48"/>
      <c r="F76" s="48"/>
      <c r="G76" s="48"/>
      <c r="H76" s="11"/>
      <c r="I76" s="11"/>
      <c r="J76" s="11"/>
      <c r="K76" s="24"/>
    </row>
    <row r="77" spans="4:11" ht="15.75">
      <c r="D77" s="48"/>
      <c r="E77" s="48"/>
      <c r="F77" s="48"/>
      <c r="G77" s="48"/>
      <c r="H77" s="11"/>
      <c r="I77" s="11"/>
      <c r="J77" s="11"/>
      <c r="K77" s="24"/>
    </row>
    <row r="78" spans="4:11" ht="15.75">
      <c r="D78" s="48"/>
      <c r="E78" s="48"/>
      <c r="F78" s="48"/>
      <c r="G78" s="48"/>
      <c r="H78" s="11"/>
      <c r="I78" s="11"/>
      <c r="J78" s="11"/>
      <c r="K78" s="24"/>
    </row>
    <row r="79" spans="4:11" ht="15.75">
      <c r="D79" s="48"/>
      <c r="E79" s="48"/>
      <c r="F79" s="48"/>
      <c r="G79" s="48"/>
      <c r="H79" s="11"/>
      <c r="I79" s="11"/>
      <c r="J79" s="11"/>
      <c r="K79" s="24"/>
    </row>
    <row r="80" spans="4:11" ht="15.75">
      <c r="D80" s="48"/>
      <c r="E80" s="48"/>
      <c r="F80" s="48"/>
      <c r="G80" s="48"/>
      <c r="H80" s="11"/>
      <c r="I80" s="11"/>
      <c r="J80" s="11"/>
      <c r="K80" s="24"/>
    </row>
    <row r="81" spans="4:11" ht="15.75">
      <c r="D81" s="48"/>
      <c r="E81" s="48"/>
      <c r="F81" s="48"/>
      <c r="G81" s="48"/>
      <c r="H81" s="11"/>
      <c r="I81" s="11"/>
      <c r="J81" s="11"/>
      <c r="K81" s="24"/>
    </row>
    <row r="82" spans="4:11" ht="15.75">
      <c r="D82" s="48"/>
      <c r="E82" s="48"/>
      <c r="F82" s="48"/>
      <c r="G82" s="48"/>
      <c r="H82" s="11"/>
      <c r="I82" s="11"/>
      <c r="J82" s="11"/>
      <c r="K82" s="24"/>
    </row>
    <row r="83" spans="4:11" ht="15.75">
      <c r="D83" s="48"/>
      <c r="E83" s="48"/>
      <c r="F83" s="48"/>
      <c r="G83" s="48"/>
      <c r="H83" s="11"/>
      <c r="I83" s="11"/>
      <c r="J83" s="11"/>
      <c r="K83" s="24"/>
    </row>
    <row r="84" spans="4:11" ht="15.75">
      <c r="D84" s="48"/>
      <c r="E84" s="48"/>
      <c r="F84" s="48"/>
      <c r="G84" s="48"/>
      <c r="H84" s="11"/>
      <c r="I84" s="11"/>
      <c r="J84" s="11"/>
      <c r="K84" s="24"/>
    </row>
    <row r="85" spans="4:11" ht="15.75">
      <c r="D85" s="48"/>
      <c r="E85" s="48"/>
      <c r="F85" s="48"/>
      <c r="G85" s="48"/>
      <c r="H85" s="11"/>
      <c r="I85" s="11"/>
      <c r="J85" s="11"/>
      <c r="K85" s="24"/>
    </row>
    <row r="86" spans="4:11" ht="15.75">
      <c r="D86" s="48"/>
      <c r="E86" s="48"/>
      <c r="F86" s="48"/>
      <c r="G86" s="48"/>
      <c r="H86" s="11"/>
      <c r="I86" s="11"/>
      <c r="J86" s="11"/>
      <c r="K86" s="24"/>
    </row>
    <row r="87" spans="4:11" ht="15.75">
      <c r="D87" s="48"/>
      <c r="E87" s="48"/>
      <c r="F87" s="48"/>
      <c r="G87" s="48"/>
      <c r="H87" s="11"/>
      <c r="I87" s="11"/>
      <c r="J87" s="11"/>
      <c r="K87" s="24"/>
    </row>
    <row r="88" spans="4:11" ht="15.75">
      <c r="D88" s="48"/>
      <c r="E88" s="48"/>
      <c r="F88" s="48"/>
      <c r="G88" s="48"/>
      <c r="H88" s="11"/>
      <c r="I88" s="11"/>
      <c r="J88" s="11"/>
      <c r="K88" s="24"/>
    </row>
    <row r="89" spans="4:11" ht="15.75">
      <c r="D89" s="48"/>
      <c r="E89" s="48"/>
      <c r="F89" s="48"/>
      <c r="G89" s="48"/>
      <c r="H89" s="11"/>
      <c r="I89" s="11"/>
      <c r="J89" s="11"/>
      <c r="K89" s="24"/>
    </row>
    <row r="90" spans="4:11" ht="15.75">
      <c r="D90" s="48"/>
      <c r="E90" s="48"/>
      <c r="F90" s="48"/>
      <c r="G90" s="48"/>
      <c r="H90" s="11"/>
      <c r="I90" s="11"/>
      <c r="J90" s="11"/>
      <c r="K90" s="24"/>
    </row>
    <row r="91" spans="4:11" ht="15.75">
      <c r="D91" s="48"/>
      <c r="E91" s="48"/>
      <c r="F91" s="48"/>
      <c r="G91" s="48"/>
      <c r="H91" s="11"/>
      <c r="I91" s="11"/>
      <c r="J91" s="11"/>
      <c r="K91" s="24"/>
    </row>
    <row r="92" spans="4:11" ht="15.75">
      <c r="D92" s="48"/>
      <c r="E92" s="48"/>
      <c r="F92" s="48"/>
      <c r="G92" s="48"/>
      <c r="H92" s="11"/>
      <c r="I92" s="11"/>
      <c r="J92" s="11"/>
      <c r="K92" s="24"/>
    </row>
    <row r="93" spans="4:11" ht="15.75">
      <c r="D93" s="48"/>
      <c r="E93" s="48"/>
      <c r="F93" s="48"/>
      <c r="G93" s="48"/>
      <c r="H93" s="11"/>
      <c r="I93" s="11"/>
      <c r="J93" s="11"/>
      <c r="K93" s="24"/>
    </row>
    <row r="94" spans="4:11" ht="15.75">
      <c r="D94" s="48"/>
      <c r="E94" s="48"/>
      <c r="F94" s="48"/>
      <c r="G94" s="48"/>
      <c r="H94" s="11"/>
      <c r="I94" s="11"/>
      <c r="J94" s="11"/>
      <c r="K94" s="24"/>
    </row>
    <row r="95" spans="4:11" ht="15.75">
      <c r="D95" s="48"/>
      <c r="E95" s="48"/>
      <c r="F95" s="48"/>
      <c r="G95" s="48"/>
      <c r="H95" s="11"/>
      <c r="I95" s="11"/>
      <c r="J95" s="11"/>
      <c r="K95" s="24"/>
    </row>
    <row r="96" spans="4:11" ht="15.75">
      <c r="D96" s="48"/>
      <c r="E96" s="48"/>
      <c r="F96" s="48"/>
      <c r="G96" s="48"/>
      <c r="H96" s="11"/>
      <c r="I96" s="11"/>
      <c r="J96" s="11"/>
      <c r="K96" s="24"/>
    </row>
    <row r="97" spans="4:11" ht="15.75">
      <c r="D97" s="48"/>
      <c r="E97" s="48"/>
      <c r="F97" s="48"/>
      <c r="G97" s="48"/>
      <c r="H97" s="11"/>
      <c r="I97" s="11"/>
      <c r="J97" s="11"/>
      <c r="K97" s="24"/>
    </row>
    <row r="98" spans="4:11" ht="15.75">
      <c r="D98" s="48"/>
      <c r="E98" s="48"/>
      <c r="F98" s="48"/>
      <c r="G98" s="48"/>
      <c r="H98" s="11"/>
      <c r="I98" s="11"/>
      <c r="J98" s="11"/>
      <c r="K98" s="24"/>
    </row>
    <row r="99" spans="4:11" ht="15.75">
      <c r="D99" s="48"/>
      <c r="E99" s="48"/>
      <c r="F99" s="48"/>
      <c r="G99" s="48"/>
      <c r="H99" s="11"/>
      <c r="I99" s="11"/>
      <c r="J99" s="11"/>
      <c r="K99" s="24"/>
    </row>
    <row r="100" spans="4:11" ht="15.75">
      <c r="D100" s="48"/>
      <c r="E100" s="48"/>
      <c r="F100" s="48"/>
      <c r="G100" s="48"/>
      <c r="H100" s="11"/>
      <c r="I100" s="11"/>
      <c r="J100" s="11"/>
      <c r="K100" s="24"/>
    </row>
    <row r="101" spans="4:11" ht="15.75">
      <c r="D101" s="48"/>
      <c r="E101" s="48"/>
      <c r="F101" s="48"/>
      <c r="G101" s="48"/>
      <c r="H101" s="11"/>
      <c r="I101" s="11"/>
      <c r="J101" s="11"/>
      <c r="K101" s="24"/>
    </row>
    <row r="102" spans="4:11" ht="15.75">
      <c r="D102" s="48"/>
      <c r="E102" s="48"/>
      <c r="F102" s="48"/>
      <c r="G102" s="48"/>
      <c r="H102" s="11"/>
      <c r="I102" s="11"/>
      <c r="J102" s="11"/>
      <c r="K102" s="24"/>
    </row>
    <row r="103" spans="4:11" ht="15.75">
      <c r="D103" s="48"/>
      <c r="E103" s="48"/>
      <c r="F103" s="48"/>
      <c r="G103" s="48"/>
      <c r="H103" s="11"/>
      <c r="I103" s="11"/>
      <c r="J103" s="11"/>
      <c r="K103" s="24"/>
    </row>
    <row r="104" spans="4:11" ht="15.75">
      <c r="D104" s="48"/>
      <c r="E104" s="48"/>
      <c r="F104" s="48"/>
      <c r="G104" s="48"/>
      <c r="H104" s="11"/>
      <c r="I104" s="11"/>
      <c r="J104" s="11"/>
      <c r="K104" s="24"/>
    </row>
  </sheetData>
  <sheetProtection/>
  <mergeCells count="13">
    <mergeCell ref="I2:K2"/>
    <mergeCell ref="H7:J7"/>
    <mergeCell ref="A12:K12"/>
    <mergeCell ref="A6:A7"/>
    <mergeCell ref="A4:K4"/>
    <mergeCell ref="A57:K59"/>
    <mergeCell ref="O13:W14"/>
    <mergeCell ref="O51:U51"/>
    <mergeCell ref="O46:T46"/>
    <mergeCell ref="O39:T39"/>
    <mergeCell ref="O33:T33"/>
    <mergeCell ref="O28:T28"/>
    <mergeCell ref="O22:T2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5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 РД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Сводное управление</dc:creator>
  <cp:keywords/>
  <dc:description/>
  <cp:lastModifiedBy>Kudaev_Sadulla</cp:lastModifiedBy>
  <cp:lastPrinted>2022-11-16T13:58:48Z</cp:lastPrinted>
  <dcterms:created xsi:type="dcterms:W3CDTF">2003-05-27T10:41:00Z</dcterms:created>
  <dcterms:modified xsi:type="dcterms:W3CDTF">2023-12-05T13:20:03Z</dcterms:modified>
  <cp:category/>
  <cp:version/>
  <cp:contentType/>
  <cp:contentStatus/>
</cp:coreProperties>
</file>